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/>
  <mc:AlternateContent xmlns:mc="http://schemas.openxmlformats.org/markup-compatibility/2006">
    <mc:Choice Requires="x15">
      <x15ac:absPath xmlns:x15ac="http://schemas.microsoft.com/office/spreadsheetml/2010/11/ac" url="https://atekaccounting.sharepoint.com/sites/AtekClientFiles/Shared Documents/"/>
    </mc:Choice>
  </mc:AlternateContent>
  <xr:revisionPtr revIDLastSave="892" documentId="11_BA9413870F43B6ED4431FB8E6A8C7155B61FBE3F" xr6:coauthVersionLast="47" xr6:coauthVersionMax="47" xr10:uidLastSave="{27A9F59D-C5B1-4C8A-BF07-FB7F5DD1D031}"/>
  <workbookProtection workbookAlgorithmName="SHA-512" workbookHashValue="Bnmg7zNPe3nbkVeGUcU7mO7z0R2RnD+pE5yL+LqTw8O0qA42G8jnyHqwAjKOu2VfBaV2SlFL4LenIBux2fjBKw==" workbookSaltValue="FTDJAYhxERIAUISwS/HzqA==" workbookSpinCount="100000" lockStructure="1"/>
  <bookViews>
    <workbookView xWindow="240" yWindow="500" windowWidth="33800" windowHeight="19700" xr2:uid="{00000000-000D-0000-FFFF-FFFF00000000}"/>
  </bookViews>
  <sheets>
    <sheet name="KJ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G23" i="2"/>
  <c r="G29" i="2"/>
  <c r="G28" i="2"/>
  <c r="G27" i="2"/>
  <c r="G26" i="2"/>
  <c r="G25" i="2"/>
  <c r="G24" i="2"/>
  <c r="G22" i="2"/>
  <c r="G21" i="2"/>
  <c r="F31" i="2"/>
  <c r="D29" i="2"/>
  <c r="E29" i="2" s="1"/>
  <c r="F29" i="2" s="1"/>
  <c r="D28" i="2"/>
  <c r="E28" i="2" s="1"/>
  <c r="F28" i="2" s="1"/>
  <c r="H28" i="2" s="1"/>
  <c r="D27" i="2"/>
  <c r="E27" i="2" s="1"/>
  <c r="F27" i="2" s="1"/>
  <c r="H27" i="2" s="1"/>
  <c r="D26" i="2"/>
  <c r="E26" i="2" s="1"/>
  <c r="F26" i="2" s="1"/>
  <c r="H26" i="2" s="1"/>
  <c r="D25" i="2"/>
  <c r="E25" i="2" s="1"/>
  <c r="F25" i="2" s="1"/>
  <c r="D24" i="2"/>
  <c r="E24" i="2" s="1"/>
  <c r="F24" i="2" s="1"/>
  <c r="D23" i="2"/>
  <c r="E23" i="2" s="1"/>
  <c r="F23" i="2" s="1"/>
  <c r="H23" i="2" s="1"/>
  <c r="D22" i="2"/>
  <c r="E22" i="2" s="1"/>
  <c r="F22" i="2" s="1"/>
  <c r="H22" i="2" s="1"/>
  <c r="D21" i="2"/>
  <c r="E21" i="2" s="1"/>
  <c r="F21" i="2" s="1"/>
  <c r="H21" i="2" s="1"/>
  <c r="D20" i="2"/>
  <c r="E20" i="2" s="1"/>
  <c r="F20" i="2" s="1"/>
  <c r="H20" i="2" s="1"/>
  <c r="D16" i="2"/>
  <c r="D15" i="2"/>
  <c r="F10" i="2"/>
  <c r="F9" i="2"/>
  <c r="F8" i="2"/>
  <c r="G30" i="2" l="1"/>
  <c r="H25" i="2"/>
  <c r="H29" i="2"/>
  <c r="H24" i="2"/>
  <c r="H30" i="2"/>
  <c r="G31" i="2"/>
  <c r="F30" i="2"/>
  <c r="F32" i="2" s="1"/>
  <c r="H31" i="2" l="1"/>
  <c r="G32" i="2"/>
  <c r="H32" i="2" s="1"/>
</calcChain>
</file>

<file path=xl/sharedStrings.xml><?xml version="1.0" encoding="utf-8"?>
<sst xmlns="http://schemas.openxmlformats.org/spreadsheetml/2006/main" count="23" uniqueCount="21">
  <si>
    <t>Change</t>
  </si>
  <si>
    <t xml:space="preserve">Secondary Threshold </t>
  </si>
  <si>
    <t xml:space="preserve">Class 1 </t>
  </si>
  <si>
    <t xml:space="preserve">Employers Allowance </t>
  </si>
  <si>
    <t xml:space="preserve">As a general 'rule' if the employers NI is less than this figure per month, there will be zero liability to pay </t>
  </si>
  <si>
    <t xml:space="preserve">Year </t>
  </si>
  <si>
    <t xml:space="preserve">Allowance p/m </t>
  </si>
  <si>
    <t xml:space="preserve">Calculator </t>
  </si>
  <si>
    <t xml:space="preserve">2025-26 Costs </t>
  </si>
  <si>
    <t>Variance to current</t>
  </si>
  <si>
    <t>No. of employees in range</t>
  </si>
  <si>
    <t>Annual Salary per employee</t>
  </si>
  <si>
    <t xml:space="preserve">Secondary Threshold (£0 NI before this) </t>
  </si>
  <si>
    <t>Total gross subject to Ers Ni</t>
  </si>
  <si>
    <t>Annual NI 2025-26</t>
  </si>
  <si>
    <t>Current 2024-25</t>
  </si>
  <si>
    <t xml:space="preserve">Total </t>
  </si>
  <si>
    <t xml:space="preserve">Annual Employers Allowance </t>
  </si>
  <si>
    <t xml:space="preserve">Annual Payment </t>
  </si>
  <si>
    <t>Please note: this tool is for guidance only and is based upon the new employers NI changes taking place from April 2025</t>
  </si>
  <si>
    <t>Simply enter the number of employees within each annual salary level, for example 4 employees at £25,000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</si>
</sst>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_-[$£-809]* #,##0.00_-;\-[$£-809]* #,##0.00_-;_-[$£-809]* &quot;-&quot;??_-;_-@_-"/>
    <numFmt numFmtId="165" formatCode="&quot;£&quot;#,##0.000;[Red]\-&quot;£&quot;#,##0.000"/>
  </numFmts>
  <fonts count="10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5"/>
      <name val="Arial"/>
      <family val="2"/>
    </font>
    <font>
      <sz val="9"/>
      <color rgb="FFFF0000"/>
      <name val="Arial"/>
      <family val="2"/>
    </font>
    <font>
      <sz val="9"/>
      <color theme="9"/>
      <name val="Arial"/>
      <family val="2"/>
    </font>
    <font>
      <b/>
      <u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6" fontId="4" fillId="0" borderId="5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0" fontId="5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6" fontId="6" fillId="0" borderId="8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6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4" xfId="0" applyFont="1" applyBorder="1"/>
    <xf numFmtId="164" fontId="1" fillId="0" borderId="0" xfId="0" applyNumberFormat="1" applyFont="1"/>
    <xf numFmtId="164" fontId="1" fillId="0" borderId="5" xfId="0" applyNumberFormat="1" applyFont="1" applyBorder="1"/>
    <xf numFmtId="164" fontId="9" fillId="0" borderId="5" xfId="0" applyNumberFormat="1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3" xfId="0" applyNumberFormat="1" applyFont="1" applyBorder="1"/>
    <xf numFmtId="164" fontId="9" fillId="0" borderId="3" xfId="0" applyNumberFormat="1" applyFont="1" applyBorder="1"/>
    <xf numFmtId="0" fontId="1" fillId="0" borderId="9" xfId="0" applyFont="1" applyBorder="1"/>
    <xf numFmtId="0" fontId="1" fillId="0" borderId="10" xfId="0" applyFont="1" applyBorder="1"/>
    <xf numFmtId="164" fontId="2" fillId="0" borderId="12" xfId="0" applyNumberFormat="1" applyFont="1" applyBorder="1"/>
    <xf numFmtId="164" fontId="8" fillId="0" borderId="9" xfId="0" applyNumberFormat="1" applyFont="1" applyBorder="1"/>
    <xf numFmtId="164" fontId="8" fillId="0" borderId="12" xfId="0" applyNumberFormat="1" applyFont="1" applyBorder="1"/>
    <xf numFmtId="6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0</xdr:row>
      <xdr:rowOff>28575</xdr:rowOff>
    </xdr:from>
    <xdr:to>
      <xdr:col>7</xdr:col>
      <xdr:colOff>1343025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5CB18-EBA9-790C-7B9F-A2327EEF9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0050" y="28575"/>
          <a:ext cx="22288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45E7-9880-4377-B586-17A7A49AE8D9}">
  <dimension ref="B7:I55"/>
  <sheetViews>
    <sheetView tabSelected="1" workbookViewId="0">
      <selection activeCell="B20" sqref="B20"/>
    </sheetView>
  </sheetViews>
  <sheetFormatPr defaultColWidth="9.140625" defaultRowHeight="15" customHeight="1"/>
  <cols>
    <col min="1" max="1" width="1.7109375" style="7" customWidth="1"/>
    <col min="2" max="2" width="23.7109375" style="7" customWidth="1"/>
    <col min="3" max="5" width="21.42578125" style="7" customWidth="1"/>
    <col min="6" max="8" width="21.7109375" style="7" customWidth="1"/>
    <col min="9" max="9" width="36.28515625" style="7" customWidth="1"/>
    <col min="10" max="11" width="9.140625" style="7"/>
    <col min="12" max="12" width="15.7109375" style="7" customWidth="1"/>
    <col min="13" max="13" width="11.7109375" style="7" bestFit="1" customWidth="1"/>
    <col min="14" max="14" width="16.42578125" style="7" customWidth="1"/>
    <col min="15" max="15" width="19.28515625" style="7" customWidth="1"/>
    <col min="16" max="16" width="17.140625" style="7" customWidth="1"/>
    <col min="17" max="17" width="17.28515625" style="7" customWidth="1"/>
    <col min="18" max="16384" width="9.140625" style="7"/>
  </cols>
  <sheetData>
    <row r="7" spans="2:9" ht="12">
      <c r="B7" s="3"/>
      <c r="C7" s="4">
        <v>2024</v>
      </c>
      <c r="D7" s="4">
        <v>2025</v>
      </c>
      <c r="E7" s="5"/>
      <c r="F7" s="6" t="s">
        <v>0</v>
      </c>
    </row>
    <row r="8" spans="2:9" ht="12">
      <c r="B8" s="8" t="s">
        <v>1</v>
      </c>
      <c r="C8" s="9">
        <v>9100</v>
      </c>
      <c r="D8" s="9">
        <v>5000</v>
      </c>
      <c r="E8" s="10"/>
      <c r="F8" s="11">
        <f>D8-C8</f>
        <v>-4100</v>
      </c>
    </row>
    <row r="9" spans="2:9" ht="12">
      <c r="B9" s="8" t="s">
        <v>2</v>
      </c>
      <c r="C9" s="12">
        <v>0.13800000000000001</v>
      </c>
      <c r="D9" s="13">
        <v>0.15</v>
      </c>
      <c r="E9" s="10"/>
      <c r="F9" s="14">
        <f>D9-C9</f>
        <v>1.1999999999999983E-2</v>
      </c>
      <c r="G9" s="15"/>
      <c r="H9" s="15"/>
      <c r="I9" s="15"/>
    </row>
    <row r="10" spans="2:9" ht="12">
      <c r="B10" s="16" t="s">
        <v>3</v>
      </c>
      <c r="C10" s="17">
        <v>5000</v>
      </c>
      <c r="D10" s="17">
        <v>10500</v>
      </c>
      <c r="E10" s="18"/>
      <c r="F10" s="19">
        <f>D10-C10</f>
        <v>5500</v>
      </c>
      <c r="G10" s="20"/>
      <c r="H10" s="20"/>
      <c r="I10" s="20"/>
    </row>
    <row r="11" spans="2:9" ht="12">
      <c r="B11" s="10"/>
      <c r="C11" s="9"/>
      <c r="D11" s="9"/>
      <c r="E11" s="10"/>
      <c r="F11" s="21"/>
      <c r="G11" s="22"/>
      <c r="H11" s="22"/>
      <c r="I11" s="22"/>
    </row>
    <row r="12" spans="2:9" ht="12">
      <c r="B12" s="10"/>
      <c r="C12" s="9"/>
      <c r="D12" s="9"/>
      <c r="E12" s="10"/>
      <c r="F12" s="21"/>
      <c r="G12" s="21"/>
      <c r="H12" s="21"/>
      <c r="I12" s="21"/>
    </row>
    <row r="13" spans="2:9" ht="12">
      <c r="B13" s="49" t="s">
        <v>4</v>
      </c>
      <c r="C13" s="50"/>
      <c r="D13" s="50"/>
      <c r="E13" s="50"/>
      <c r="F13" s="51"/>
      <c r="G13" s="21"/>
      <c r="H13" s="21"/>
      <c r="I13" s="21"/>
    </row>
    <row r="14" spans="2:9" ht="12">
      <c r="B14" s="23" t="s">
        <v>5</v>
      </c>
      <c r="C14" s="24" t="s">
        <v>3</v>
      </c>
      <c r="D14" s="24" t="s">
        <v>6</v>
      </c>
      <c r="E14" s="10"/>
      <c r="F14" s="25"/>
      <c r="G14" s="21"/>
      <c r="H14" s="21"/>
      <c r="I14" s="21"/>
    </row>
    <row r="15" spans="2:9" ht="12">
      <c r="B15" s="8">
        <v>2025</v>
      </c>
      <c r="C15" s="9">
        <v>10500</v>
      </c>
      <c r="D15" s="9">
        <f>C15/12</f>
        <v>875</v>
      </c>
      <c r="E15" s="10"/>
      <c r="F15" s="25"/>
      <c r="G15" s="10"/>
      <c r="H15" s="10"/>
      <c r="I15" s="10"/>
    </row>
    <row r="16" spans="2:9" ht="12">
      <c r="B16" s="16">
        <v>2024</v>
      </c>
      <c r="C16" s="17">
        <v>5000</v>
      </c>
      <c r="D16" s="17">
        <f>C16/12</f>
        <v>416.66666666666669</v>
      </c>
      <c r="E16" s="18"/>
      <c r="F16" s="26"/>
      <c r="G16" s="10"/>
      <c r="H16" s="10"/>
      <c r="I16" s="10"/>
    </row>
    <row r="17" spans="2:9" ht="12">
      <c r="G17" s="10"/>
      <c r="H17" s="10"/>
      <c r="I17" s="10"/>
    </row>
    <row r="18" spans="2:9" ht="15" customHeight="1">
      <c r="B18" s="27" t="s">
        <v>7</v>
      </c>
      <c r="C18" s="52" t="s">
        <v>8</v>
      </c>
      <c r="D18" s="52"/>
      <c r="E18" s="52"/>
      <c r="F18" s="52"/>
      <c r="G18" s="53" t="s">
        <v>9</v>
      </c>
      <c r="H18" s="54"/>
      <c r="I18" s="10"/>
    </row>
    <row r="19" spans="2:9" ht="24.75" customHeight="1">
      <c r="B19" s="28" t="s">
        <v>10</v>
      </c>
      <c r="C19" s="29" t="s">
        <v>11</v>
      </c>
      <c r="D19" s="29" t="s">
        <v>12</v>
      </c>
      <c r="E19" s="29" t="s">
        <v>13</v>
      </c>
      <c r="F19" s="48" t="s">
        <v>14</v>
      </c>
      <c r="G19" s="30" t="s">
        <v>15</v>
      </c>
      <c r="H19" s="30" t="s">
        <v>0</v>
      </c>
    </row>
    <row r="20" spans="2:9" ht="12">
      <c r="B20" s="1">
        <v>0</v>
      </c>
      <c r="C20" s="2">
        <v>0</v>
      </c>
      <c r="D20" s="32">
        <f>$D$8</f>
        <v>5000</v>
      </c>
      <c r="E20" s="32">
        <f>(B20*C20)-(D20*B20)</f>
        <v>0</v>
      </c>
      <c r="F20" s="33">
        <f>IF(E20&lt;(D20*B20),0,E20*$D$9)</f>
        <v>0</v>
      </c>
      <c r="G20" s="34">
        <f>IF(((C20*B20)&lt;(B20*$C$8)),0,((C20*B20)-(B20*$C$8))*$C$9)</f>
        <v>0</v>
      </c>
      <c r="H20" s="34">
        <f>F20-G20</f>
        <v>0</v>
      </c>
    </row>
    <row r="21" spans="2:9" ht="12">
      <c r="B21" s="1">
        <v>0</v>
      </c>
      <c r="C21" s="2">
        <v>0</v>
      </c>
      <c r="D21" s="32">
        <f t="shared" ref="D21:D29" si="0">$D$8</f>
        <v>5000</v>
      </c>
      <c r="E21" s="32">
        <f>(B21*C21)-(D21*B21)</f>
        <v>0</v>
      </c>
      <c r="F21" s="33">
        <f t="shared" ref="F21:F22" si="1">IF(E21&lt;(D21*B21),0,E21*$D$9)</f>
        <v>0</v>
      </c>
      <c r="G21" s="34">
        <f t="shared" ref="G21:G22" si="2">IF(((C21*B21)&lt;(B21*$C$8)),0,((C21*B21)-(B21*$C$8))*$C$9)</f>
        <v>0</v>
      </c>
      <c r="H21" s="34">
        <f>F21-G21</f>
        <v>0</v>
      </c>
      <c r="I21" s="35"/>
    </row>
    <row r="22" spans="2:9" ht="12">
      <c r="B22" s="1">
        <v>0</v>
      </c>
      <c r="C22" s="2">
        <v>0</v>
      </c>
      <c r="D22" s="32">
        <f t="shared" si="0"/>
        <v>5000</v>
      </c>
      <c r="E22" s="32">
        <f t="shared" ref="E22" si="3">(B22*C22)-(D22*B22)</f>
        <v>0</v>
      </c>
      <c r="F22" s="33">
        <f t="shared" si="1"/>
        <v>0</v>
      </c>
      <c r="G22" s="34">
        <f t="shared" si="2"/>
        <v>0</v>
      </c>
      <c r="H22" s="34">
        <f>F22-G22</f>
        <v>0</v>
      </c>
      <c r="I22" s="32"/>
    </row>
    <row r="23" spans="2:9" ht="12">
      <c r="B23" s="1">
        <v>0</v>
      </c>
      <c r="C23" s="2">
        <v>0</v>
      </c>
      <c r="D23" s="32">
        <f t="shared" si="0"/>
        <v>5000</v>
      </c>
      <c r="E23" s="32">
        <f t="shared" ref="E23:E29" si="4">(B23*C23)-(D23*B23)</f>
        <v>0</v>
      </c>
      <c r="F23" s="33">
        <f t="shared" ref="F23:F29" si="5">IF(E23&lt;(D23*B23),0,E23*$D$9)</f>
        <v>0</v>
      </c>
      <c r="G23" s="34">
        <f>IF(((C23*B23)&lt;(B23*$C$8)),0,((C23*B23)-(B23*$C$8))*$C$9)</f>
        <v>0</v>
      </c>
      <c r="H23" s="34">
        <f t="shared" ref="H23:H29" si="6">F23-G23</f>
        <v>0</v>
      </c>
      <c r="I23" s="32"/>
    </row>
    <row r="24" spans="2:9" ht="12">
      <c r="B24" s="1">
        <v>0</v>
      </c>
      <c r="C24" s="2">
        <v>0</v>
      </c>
      <c r="D24" s="32">
        <f t="shared" si="0"/>
        <v>5000</v>
      </c>
      <c r="E24" s="32">
        <f t="shared" si="4"/>
        <v>0</v>
      </c>
      <c r="F24" s="33">
        <f t="shared" si="5"/>
        <v>0</v>
      </c>
      <c r="G24" s="34">
        <f t="shared" ref="G24:G29" si="7">IF(((C24*B24)&lt;(B24*$C$8)),0,((C24*B24)-(B24*$C$8))*$C$9)</f>
        <v>0</v>
      </c>
      <c r="H24" s="34">
        <f>F24-G24</f>
        <v>0</v>
      </c>
      <c r="I24" s="32"/>
    </row>
    <row r="25" spans="2:9" ht="12">
      <c r="B25" s="1">
        <v>0</v>
      </c>
      <c r="C25" s="2">
        <v>0</v>
      </c>
      <c r="D25" s="32">
        <f t="shared" si="0"/>
        <v>5000</v>
      </c>
      <c r="E25" s="32">
        <f t="shared" si="4"/>
        <v>0</v>
      </c>
      <c r="F25" s="33">
        <f t="shared" si="5"/>
        <v>0</v>
      </c>
      <c r="G25" s="34">
        <f t="shared" si="7"/>
        <v>0</v>
      </c>
      <c r="H25" s="34">
        <f t="shared" si="6"/>
        <v>0</v>
      </c>
      <c r="I25" s="32"/>
    </row>
    <row r="26" spans="2:9" ht="12">
      <c r="B26" s="1">
        <v>0</v>
      </c>
      <c r="C26" s="2">
        <v>0</v>
      </c>
      <c r="D26" s="32">
        <f t="shared" si="0"/>
        <v>5000</v>
      </c>
      <c r="E26" s="32">
        <f t="shared" si="4"/>
        <v>0</v>
      </c>
      <c r="F26" s="33">
        <f t="shared" si="5"/>
        <v>0</v>
      </c>
      <c r="G26" s="34">
        <f t="shared" si="7"/>
        <v>0</v>
      </c>
      <c r="H26" s="34">
        <f t="shared" si="6"/>
        <v>0</v>
      </c>
      <c r="I26" s="32"/>
    </row>
    <row r="27" spans="2:9" ht="12">
      <c r="B27" s="1">
        <v>0</v>
      </c>
      <c r="C27" s="2">
        <v>0</v>
      </c>
      <c r="D27" s="32">
        <f t="shared" si="0"/>
        <v>5000</v>
      </c>
      <c r="E27" s="32">
        <f t="shared" si="4"/>
        <v>0</v>
      </c>
      <c r="F27" s="33">
        <f t="shared" si="5"/>
        <v>0</v>
      </c>
      <c r="G27" s="34">
        <f t="shared" si="7"/>
        <v>0</v>
      </c>
      <c r="H27" s="34">
        <f t="shared" si="6"/>
        <v>0</v>
      </c>
      <c r="I27" s="32"/>
    </row>
    <row r="28" spans="2:9" ht="12">
      <c r="B28" s="1">
        <v>0</v>
      </c>
      <c r="C28" s="2">
        <v>0</v>
      </c>
      <c r="D28" s="32">
        <f t="shared" si="0"/>
        <v>5000</v>
      </c>
      <c r="E28" s="32">
        <f t="shared" si="4"/>
        <v>0</v>
      </c>
      <c r="F28" s="33">
        <f t="shared" si="5"/>
        <v>0</v>
      </c>
      <c r="G28" s="34">
        <f t="shared" si="7"/>
        <v>0</v>
      </c>
      <c r="H28" s="34">
        <f t="shared" si="6"/>
        <v>0</v>
      </c>
      <c r="I28" s="32"/>
    </row>
    <row r="29" spans="2:9" ht="12">
      <c r="B29" s="1">
        <v>0</v>
      </c>
      <c r="C29" s="2">
        <v>0</v>
      </c>
      <c r="D29" s="32">
        <f t="shared" si="0"/>
        <v>5000</v>
      </c>
      <c r="E29" s="32">
        <f t="shared" si="4"/>
        <v>0</v>
      </c>
      <c r="F29" s="33">
        <f t="shared" si="5"/>
        <v>0</v>
      </c>
      <c r="G29" s="34">
        <f t="shared" si="7"/>
        <v>0</v>
      </c>
      <c r="H29" s="34">
        <f t="shared" si="6"/>
        <v>0</v>
      </c>
    </row>
    <row r="30" spans="2:9" ht="12">
      <c r="B30" s="36"/>
      <c r="C30" s="37"/>
      <c r="D30" s="37"/>
      <c r="E30" s="37" t="s">
        <v>16</v>
      </c>
      <c r="F30" s="38">
        <f>SUM(F20:F29)</f>
        <v>0</v>
      </c>
      <c r="G30" s="39">
        <f>SUM(G20:G29)</f>
        <v>0</v>
      </c>
      <c r="H30" s="39">
        <f>SUM(H20:H29)</f>
        <v>0</v>
      </c>
    </row>
    <row r="31" spans="2:9" ht="12">
      <c r="B31" s="31"/>
      <c r="D31" s="7" t="s">
        <v>17</v>
      </c>
      <c r="F31" s="33">
        <f>$D$10</f>
        <v>10500</v>
      </c>
      <c r="G31" s="34">
        <f>IF((G30&gt;100000),0,$C$10)</f>
        <v>5000</v>
      </c>
      <c r="H31" s="34">
        <f>F31-G31</f>
        <v>5500</v>
      </c>
    </row>
    <row r="32" spans="2:9" ht="12">
      <c r="B32" s="40"/>
      <c r="C32" s="41"/>
      <c r="D32" s="41"/>
      <c r="E32" s="41" t="s">
        <v>18</v>
      </c>
      <c r="F32" s="42">
        <f>IF(F30&lt;F31,0,F30-F31)</f>
        <v>0</v>
      </c>
      <c r="G32" s="43">
        <f>IF(G30&lt;G31,0,G30-G31)</f>
        <v>0</v>
      </c>
      <c r="H32" s="44">
        <f>F32-G32</f>
        <v>0</v>
      </c>
    </row>
    <row r="33" spans="2:9" ht="12"/>
    <row r="34" spans="2:9" ht="12">
      <c r="B34" s="7" t="s">
        <v>19</v>
      </c>
      <c r="D34" s="45"/>
      <c r="E34" s="45"/>
      <c r="F34" s="46"/>
      <c r="G34" s="47"/>
      <c r="H34" s="47"/>
      <c r="I34" s="47"/>
    </row>
    <row r="35" spans="2:9" ht="12"/>
    <row r="36" spans="2:9" ht="12">
      <c r="B36" s="7" t="s">
        <v>20</v>
      </c>
    </row>
    <row r="37" spans="2:9" ht="12"/>
    <row r="38" spans="2:9" ht="12"/>
    <row r="39" spans="2:9" ht="12"/>
    <row r="40" spans="2:9" ht="12"/>
    <row r="41" spans="2:9" ht="12"/>
    <row r="42" spans="2:9" ht="12"/>
    <row r="43" spans="2:9" ht="12"/>
    <row r="44" spans="2:9" ht="12"/>
    <row r="45" spans="2:9" ht="12"/>
    <row r="46" spans="2:9" ht="12"/>
    <row r="47" spans="2:9" ht="12"/>
    <row r="48" spans="2:9" ht="12"/>
    <row r="49" s="7" customFormat="1" ht="12"/>
    <row r="50" s="7" customFormat="1" ht="12"/>
    <row r="51" s="7" customFormat="1" ht="12"/>
    <row r="54" s="7" customFormat="1" ht="12"/>
    <row r="55" s="7" customFormat="1" ht="12"/>
  </sheetData>
  <sheetProtection algorithmName="SHA-512" hashValue="wfsJuqny9SSEIk5HAtlwRfBDRBfBwbFmaq7aS4cUFq6XZhghBebMTFcJqqBYJYPjtDRUVZr4OIi+ZY9lc3yK0w==" saltValue="/hLYi6oe1iCirfv7d4XQiw==" spinCount="100000" sheet="1" objects="1" scenarios="1" selectLockedCells="1"/>
  <mergeCells count="3">
    <mergeCell ref="B13:F13"/>
    <mergeCell ref="C18:F18"/>
    <mergeCell ref="G18:H18"/>
  </mergeCells>
  <conditionalFormatting sqref="H32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2E221B922E9C429A468537C0CE9EC2" ma:contentTypeVersion="18" ma:contentTypeDescription="Create a new document." ma:contentTypeScope="" ma:versionID="f89ea6a2b6b1673d03f41f0e9b2fd182">
  <xsd:schema xmlns:xsd="http://www.w3.org/2001/XMLSchema" xmlns:xs="http://www.w3.org/2001/XMLSchema" xmlns:p="http://schemas.microsoft.com/office/2006/metadata/properties" xmlns:ns2="18a1a32d-4854-4093-85c9-b357654fd926" xmlns:ns3="b5199a8b-9f7e-46de-ab5d-5ee14f319a4c" targetNamespace="http://schemas.microsoft.com/office/2006/metadata/properties" ma:root="true" ma:fieldsID="4130cec35a986fed11a441c49e88834e" ns2:_="" ns3:_="">
    <xsd:import namespace="18a1a32d-4854-4093-85c9-b357654fd926"/>
    <xsd:import namespace="b5199a8b-9f7e-46de-ab5d-5ee14f319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1a32d-4854-4093-85c9-b357654fd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fc0710-2626-49d9-8367-fb33f3b73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99a8b-9f7e-46de-ab5d-5ee14f319a4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70e724d-e49d-4809-bea3-36400c1e40d0}" ma:internalName="TaxCatchAll" ma:showField="CatchAllData" ma:web="b5199a8b-9f7e-46de-ab5d-5ee14f319a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a1a32d-4854-4093-85c9-b357654fd926">
      <Terms xmlns="http://schemas.microsoft.com/office/infopath/2007/PartnerControls"/>
    </lcf76f155ced4ddcb4097134ff3c332f>
    <TaxCatchAll xmlns="b5199a8b-9f7e-46de-ab5d-5ee14f319a4c" xsi:nil="true"/>
  </documentManagement>
</p:properties>
</file>

<file path=customXml/itemProps1.xml><?xml version="1.0" encoding="utf-8"?>
<ds:datastoreItem xmlns:ds="http://schemas.openxmlformats.org/officeDocument/2006/customXml" ds:itemID="{29B980DF-DF87-4E35-99E1-C94C5C9852DC}"/>
</file>

<file path=customXml/itemProps2.xml><?xml version="1.0" encoding="utf-8"?>
<ds:datastoreItem xmlns:ds="http://schemas.openxmlformats.org/officeDocument/2006/customXml" ds:itemID="{15298BDC-DBA7-4ED3-9956-AAACA331A4E0}"/>
</file>

<file path=customXml/itemProps3.xml><?xml version="1.0" encoding="utf-8"?>
<ds:datastoreItem xmlns:ds="http://schemas.openxmlformats.org/officeDocument/2006/customXml" ds:itemID="{E074C821-021F-4268-B018-FF058A39CD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Kerrie Jenkins</cp:lastModifiedBy>
  <cp:revision/>
  <dcterms:created xsi:type="dcterms:W3CDTF">2024-11-20T13:32:07Z</dcterms:created>
  <dcterms:modified xsi:type="dcterms:W3CDTF">2025-03-12T17:17:47Z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0x010100362E221B922E9C429A468537C0CE9EC2</vt:lpwstr>
  </property>
  <property fmtid="{D5CDD505-2E9C-101B-9397-08002B2CF9AE}" pid="3" name="MediaServiceImageTags">
    <vt:lpwstr/>
  </property>
</Properties>
</file>